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Nijiiro Diversity Dropbox/kimura maki/nijiirodiversity/@MFAJ_取扱注意/@BME/20220301婚姻平等経済効果/発表データ/"/>
    </mc:Choice>
  </mc:AlternateContent>
  <xr:revisionPtr revIDLastSave="0" documentId="13_ncr:1_{B4E2A31C-5D2D-E847-972D-722C187D3257}" xr6:coauthVersionLast="47" xr6:coauthVersionMax="47" xr10:uidLastSave="{00000000-0000-0000-0000-000000000000}"/>
  <bookViews>
    <workbookView xWindow="900" yWindow="500" windowWidth="27900" windowHeight="16500" xr2:uid="{C2CC67FC-F477-F34A-8851-9D5E2BB6BA95}"/>
  </bookViews>
  <sheets>
    <sheet name="人口推計" sheetId="1" r:id="rId1"/>
    <sheet name="結婚イベントの経済効果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B9" i="2" l="1"/>
  <c r="B10" i="2" s="1"/>
  <c r="I3" i="2"/>
  <c r="H21" i="1"/>
  <c r="F21" i="1"/>
  <c r="G21" i="1"/>
  <c r="H22" i="1"/>
  <c r="I21" i="1"/>
  <c r="J21" i="1"/>
  <c r="K21" i="1"/>
  <c r="L21" i="1"/>
  <c r="M21" i="1"/>
  <c r="E21" i="1"/>
  <c r="C21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K12" i="1" s="1"/>
  <c r="I14" i="1"/>
  <c r="H14" i="1"/>
  <c r="G14" i="1"/>
  <c r="F14" i="1"/>
  <c r="E14" i="1"/>
  <c r="D14" i="1"/>
  <c r="P9" i="1"/>
  <c r="P16" i="1" s="1"/>
  <c r="H6" i="2" l="1"/>
  <c r="H8" i="2"/>
  <c r="G7" i="2"/>
  <c r="G8" i="2"/>
  <c r="H7" i="2"/>
  <c r="E22" i="1"/>
  <c r="E25" i="1" s="1"/>
  <c r="L22" i="1"/>
  <c r="L25" i="1" s="1"/>
  <c r="N21" i="1"/>
  <c r="M22" i="1"/>
  <c r="M25" i="1" s="1"/>
  <c r="I22" i="1"/>
  <c r="I25" i="1" s="1"/>
  <c r="J22" i="1"/>
  <c r="J25" i="1" s="1"/>
  <c r="K22" i="1"/>
  <c r="K25" i="1" s="1"/>
  <c r="H25" i="1"/>
  <c r="P17" i="1"/>
  <c r="P14" i="1"/>
  <c r="P15" i="1"/>
  <c r="F22" i="1"/>
  <c r="F25" i="1" s="1"/>
  <c r="G22" i="1"/>
  <c r="G25" i="1" s="1"/>
  <c r="G9" i="2" l="1"/>
  <c r="G10" i="2" s="1"/>
  <c r="H9" i="2"/>
  <c r="N22" i="1"/>
  <c r="N25" i="1"/>
  <c r="N26" i="1" s="1"/>
</calcChain>
</file>

<file path=xl/sharedStrings.xml><?xml version="1.0" encoding="utf-8"?>
<sst xmlns="http://schemas.openxmlformats.org/spreadsheetml/2006/main" count="83" uniqueCount="52">
  <si>
    <t>配偶関係</t>
  </si>
  <si>
    <t>総数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</si>
  <si>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</si>
  <si>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</si>
  <si>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</si>
  <si>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</si>
  <si>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</si>
  <si>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</si>
  <si>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</si>
  <si>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</si>
  <si>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</si>
  <si>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</si>
  <si>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</si>
  <si>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</si>
  <si>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75歳以上</t>
    <rPh sb="2" eb="5">
      <t>サイイジョ</t>
    </rPh>
    <phoneticPr fontId="3"/>
  </si>
  <si>
    <t>未婚</t>
  </si>
  <si>
    <t>有配偶</t>
  </si>
  <si>
    <t>死別</t>
  </si>
  <si>
    <t>離別</t>
  </si>
  <si>
    <t>配偶関係「不詳」</t>
  </si>
  <si>
    <t>生涯未婚率</t>
    <rPh sb="0" eb="5">
      <t>ショウガイミク</t>
    </rPh>
    <phoneticPr fontId="3"/>
  </si>
  <si>
    <t>男女平均</t>
    <rPh sb="0" eb="4">
      <t>ダンジョ</t>
    </rPh>
    <phoneticPr fontId="3"/>
  </si>
  <si>
    <t>未婚率</t>
    <rPh sb="0" eb="3">
      <t>ミコンリテゥ</t>
    </rPh>
    <phoneticPr fontId="3"/>
  </si>
  <si>
    <t>有配偶率</t>
    <rPh sb="3" eb="4">
      <t xml:space="preserve">リツ </t>
    </rPh>
    <phoneticPr fontId="3"/>
  </si>
  <si>
    <t>死別・離別率</t>
    <rPh sb="0" eb="2">
      <t>シベテゥ</t>
    </rPh>
    <rPh sb="3" eb="5">
      <t>リベテゥ</t>
    </rPh>
    <rPh sb="5" eb="6">
      <t xml:space="preserve">リツ </t>
    </rPh>
    <phoneticPr fontId="3"/>
  </si>
  <si>
    <t>不詳</t>
    <rPh sb="0" eb="2">
      <t>フショウ</t>
    </rPh>
    <phoneticPr fontId="3"/>
  </si>
  <si>
    <t>LGB人口</t>
    <rPh sb="3" eb="5">
      <t>ジn</t>
    </rPh>
    <phoneticPr fontId="3"/>
  </si>
  <si>
    <t>%</t>
    <phoneticPr fontId="3"/>
  </si>
  <si>
    <t>20歳〜64歳までのLGB人口</t>
    <rPh sb="2" eb="3">
      <t>サイ</t>
    </rPh>
    <rPh sb="6" eb="7">
      <t>サイ</t>
    </rPh>
    <rPh sb="13" eb="15">
      <t>ジn</t>
    </rPh>
    <phoneticPr fontId="3"/>
  </si>
  <si>
    <t>組</t>
    <rPh sb="0" eb="1">
      <t>クミ</t>
    </rPh>
    <phoneticPr fontId="3"/>
  </si>
  <si>
    <t>R2国勢調査より</t>
    <rPh sb="2" eb="6">
      <t>コクセイ</t>
    </rPh>
    <phoneticPr fontId="3"/>
  </si>
  <si>
    <t>平均初婚年齢=31.0歳(2020)</t>
    <rPh sb="0" eb="2">
      <t>ヘイキn</t>
    </rPh>
    <rPh sb="2" eb="6">
      <t>ショコn</t>
    </rPh>
    <rPh sb="11" eb="12">
      <t>サイ</t>
    </rPh>
    <phoneticPr fontId="3"/>
  </si>
  <si>
    <t>（20代は年代ごとの未婚率）</t>
    <phoneticPr fontId="3"/>
  </si>
  <si>
    <t>生涯未婚率を乗じる</t>
    <rPh sb="0" eb="2">
      <t>ショウガ</t>
    </rPh>
    <rPh sb="2" eb="5">
      <t>ミコンリテゥ</t>
    </rPh>
    <rPh sb="6" eb="7">
      <t>ジョウジネnミコンリテゥ</t>
    </rPh>
    <phoneticPr fontId="3"/>
  </si>
  <si>
    <t>うち結婚しない人の推計</t>
    <rPh sb="2" eb="4">
      <t>ケッコn</t>
    </rPh>
    <rPh sb="9" eb="11">
      <t>スイケイ</t>
    </rPh>
    <phoneticPr fontId="3"/>
  </si>
  <si>
    <t>合計</t>
    <rPh sb="0" eb="2">
      <t>ゴウケイ</t>
    </rPh>
    <phoneticPr fontId="3"/>
  </si>
  <si>
    <t>同性愛、両性愛とはっきり回答している人　大阪市で実施された調査から（65歳までが対象）</t>
    <rPh sb="0" eb="3">
      <t>ドウセイ</t>
    </rPh>
    <rPh sb="4" eb="7">
      <t>リョウセイアイ</t>
    </rPh>
    <rPh sb="12" eb="14">
      <t>ハッキリカイトウ</t>
    </rPh>
    <rPh sb="20" eb="31">
      <t>オオサカシチョウ</t>
    </rPh>
    <rPh sb="36" eb="37">
      <t>サイマデ</t>
    </rPh>
    <rPh sb="40" eb="42">
      <t>タイショウ</t>
    </rPh>
    <phoneticPr fontId="3"/>
  </si>
  <si>
    <t>結婚する可能性のある人</t>
  </si>
  <si>
    <t>人</t>
    <rPh sb="0" eb="1">
      <t xml:space="preserve">ニン </t>
    </rPh>
    <phoneticPr fontId="3"/>
  </si>
  <si>
    <t>異性婚の人数</t>
    <rPh sb="0" eb="2">
      <t>イセイ</t>
    </rPh>
    <rPh sb="2" eb="3">
      <t>ケッコn</t>
    </rPh>
    <rPh sb="4" eb="6">
      <t>ニンズウ</t>
    </rPh>
    <phoneticPr fontId="3"/>
  </si>
  <si>
    <t>経済波及効果（円）</t>
    <rPh sb="0" eb="6">
      <t>ケイザイハキュウコウカ</t>
    </rPh>
    <rPh sb="7" eb="8">
      <t>エn</t>
    </rPh>
    <phoneticPr fontId="3"/>
  </si>
  <si>
    <t>雇用効果（人）</t>
    <rPh sb="0" eb="4">
      <t>コヨウコウ</t>
    </rPh>
    <rPh sb="5" eb="6">
      <t>ニn</t>
    </rPh>
    <phoneticPr fontId="3"/>
  </si>
  <si>
    <t>直接効果</t>
    <rPh sb="0" eb="2">
      <t>チョク</t>
    </rPh>
    <rPh sb="2" eb="4">
      <t xml:space="preserve">コウカ </t>
    </rPh>
    <phoneticPr fontId="3"/>
  </si>
  <si>
    <t>億円</t>
    <rPh sb="0" eb="2">
      <t>オクエn</t>
    </rPh>
    <phoneticPr fontId="3"/>
  </si>
  <si>
    <t>第1次間接波及効果</t>
    <rPh sb="0" eb="1">
      <t>ダイ2</t>
    </rPh>
    <rPh sb="3" eb="9">
      <t>カンセテゥ</t>
    </rPh>
    <phoneticPr fontId="3"/>
  </si>
  <si>
    <t>第2次間接波及効果</t>
    <rPh sb="0" eb="1">
      <t>ダイ2</t>
    </rPh>
    <rPh sb="3" eb="9">
      <t>カンセテゥ</t>
    </rPh>
    <phoneticPr fontId="3"/>
  </si>
  <si>
    <t>https://souken.zexy.net/data/economic_ripple/210527_economic_ripple.pdf</t>
    <phoneticPr fontId="3"/>
  </si>
  <si>
    <t>データ元</t>
    <phoneticPr fontId="3"/>
  </si>
  <si>
    <t>約8110</t>
    <rPh sb="0" eb="1">
      <t xml:space="preserve">ヤク </t>
    </rPh>
    <phoneticPr fontId="3"/>
  </si>
  <si>
    <t>LGBで結婚する可能性のある人数</t>
    <rPh sb="4" eb="6">
      <t>ケッコn</t>
    </rPh>
    <rPh sb="8" eb="11">
      <t>カノウ</t>
    </rPh>
    <rPh sb="14" eb="16">
      <t>ニn</t>
    </rPh>
    <phoneticPr fontId="3"/>
  </si>
  <si>
    <t>1組あたり</t>
    <rPh sb="1" eb="2">
      <t>クミアタリ</t>
    </rPh>
    <phoneticPr fontId="3"/>
  </si>
  <si>
    <t>結婚イベントの経済波及効果</t>
    <rPh sb="0" eb="2">
      <t>ケッコn</t>
    </rPh>
    <rPh sb="7" eb="13">
      <t>ケイザイ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</si>
</sst>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3" borderId="0" xfId="0" applyFill="1">
      <alignment vertical="center"/>
    </xf>
    <xf numFmtId="176" fontId="0" fillId="0" borderId="0" xfId="2" applyNumberFormat="1" applyFont="1">
      <alignment vertical="center"/>
    </xf>
    <xf numFmtId="176" fontId="0" fillId="4" borderId="0" xfId="2" applyNumberFormat="1" applyFont="1" applyFill="1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0" fillId="3" borderId="0" xfId="0" applyNumberFormat="1" applyFill="1">
      <alignment vertical="center"/>
    </xf>
    <xf numFmtId="0" fontId="0" fillId="5" borderId="0" xfId="0" applyFill="1">
      <alignment vertical="center"/>
    </xf>
    <xf numFmtId="38" fontId="0" fillId="5" borderId="0" xfId="0" applyNumberFormat="1" applyFill="1">
      <alignment vertical="center"/>
    </xf>
    <xf numFmtId="0" fontId="0" fillId="6" borderId="0" xfId="0" applyFill="1">
      <alignment vertical="center"/>
    </xf>
    <xf numFmtId="3" fontId="0" fillId="6" borderId="0" xfId="0" applyNumberFormat="1" applyFill="1">
      <alignment vertical="center"/>
    </xf>
    <xf numFmtId="0" fontId="2" fillId="3" borderId="0" xfId="0" applyFont="1" applyFill="1">
      <alignment vertical="center"/>
    </xf>
    <xf numFmtId="38" fontId="0" fillId="7" borderId="0" xfId="1" applyFont="1" applyFill="1">
      <alignment vertical="center"/>
    </xf>
    <xf numFmtId="0" fontId="0" fillId="7" borderId="0" xfId="0" applyFill="1">
      <alignment vertical="center"/>
    </xf>
    <xf numFmtId="3" fontId="0" fillId="7" borderId="0" xfId="0" applyNumberFormat="1" applyFill="1">
      <alignment vertical="center"/>
    </xf>
    <xf numFmtId="176" fontId="0" fillId="0" borderId="0" xfId="2" applyNumberFormat="1" applyFont="1" applyFill="1">
      <alignment vertical="center"/>
    </xf>
    <xf numFmtId="0" fontId="0" fillId="8" borderId="0" xfId="0" applyFill="1">
      <alignment vertical="center"/>
    </xf>
    <xf numFmtId="176" fontId="0" fillId="8" borderId="0" xfId="2" applyNumberFormat="1" applyFont="1" applyFill="1">
      <alignment vertical="center"/>
    </xf>
    <xf numFmtId="38" fontId="0" fillId="6" borderId="0" xfId="1" applyFont="1" applyFill="1">
      <alignment vertical="center"/>
    </xf>
    <xf numFmtId="38" fontId="0" fillId="0" borderId="0" xfId="0" applyNumberFormat="1">
      <alignment vertical="center"/>
    </xf>
    <xf numFmtId="38" fontId="0" fillId="3" borderId="0" xfId="1" applyFont="1" applyFill="1">
      <alignment vertical="center"/>
    </xf>
    <xf numFmtId="38" fontId="0" fillId="2" borderId="0" xfId="1" applyFont="1" applyFill="1">
      <alignment vertical="center"/>
    </xf>
    <xf numFmtId="0" fontId="4" fillId="0" borderId="0" xfId="3">
      <alignment vertical="center"/>
    </xf>
    <xf numFmtId="38" fontId="2" fillId="0" borderId="0" xfId="1" applyFont="1" applyAlignment="1">
      <alignment horizontal="righ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婚姻の平等が実現したら結婚する可能性のある人（推計・人）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人口推計!$E$24:$M$24</c:f>
              <c:strCache>
                <c:ptCount val="9"/>
                <c:pt idx="0">
                  <c:v>20～24歳</c:v>
                </c:pt>
                <c:pt idx="1">
                  <c:v>25～29歳</c:v>
                </c:pt>
                <c:pt idx="2">
                  <c:v>30～34歳</c:v>
                </c:pt>
                <c:pt idx="3">
                  <c:v>35～39歳</c:v>
                </c:pt>
                <c:pt idx="4">
                  <c:v>40～44歳</c:v>
                </c:pt>
                <c:pt idx="5">
                  <c:v>45～49歳</c:v>
                </c:pt>
                <c:pt idx="6">
                  <c:v>50～54歳</c:v>
                </c:pt>
                <c:pt idx="7">
                  <c:v>55～59歳</c:v>
                </c:pt>
                <c:pt idx="8">
                  <c:v>60～64歳</c:v>
                </c:pt>
              </c:strCache>
            </c:strRef>
          </c:cat>
          <c:val>
            <c:numRef>
              <c:f>人口推計!$E$25:$M$25</c:f>
              <c:numCache>
                <c:formatCode>#,##0_);[Red]\(#,##0\)</c:formatCode>
                <c:ptCount val="9"/>
                <c:pt idx="0">
                  <c:v>13347.104435782778</c:v>
                </c:pt>
                <c:pt idx="1">
                  <c:v>29891.761885561493</c:v>
                </c:pt>
                <c:pt idx="2">
                  <c:v>42126.632603999999</c:v>
                </c:pt>
                <c:pt idx="3">
                  <c:v>33909.234807000001</c:v>
                </c:pt>
                <c:pt idx="4">
                  <c:v>32282.460420000003</c:v>
                </c:pt>
                <c:pt idx="5">
                  <c:v>34697.193426000005</c:v>
                </c:pt>
                <c:pt idx="6">
                  <c:v>27020.935158</c:v>
                </c:pt>
                <c:pt idx="7">
                  <c:v>19396.523999999998</c:v>
                </c:pt>
                <c:pt idx="8">
                  <c:v>13783.495467000001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8-DD47-9FE8-7F0208A795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25154720"/>
        <c:axId val="1425156368"/>
      </c:barChart>
      <c:catAx>
        <c:axId val="142515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5156368"/>
        <c:crosses val="autoZero"/>
        <c:auto val="1"/>
        <c:lblAlgn val="ctr"/>
        <c:lblOffset val="100"/>
        <c:noMultiLvlLbl val="0"/>
      </c:catAx>
      <c:valAx>
        <c:axId val="142515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515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1498600</xdr:colOff>
      <xdr:row>26</xdr:row>
      <xdr:rowOff>25400</xdr:rowOff>
    </xdr:from>
    <xdr:to>
      <xdr:col>13</xdr:col>
      <xdr:colOff>25400</xdr:colOff>
      <xdr:row>42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2B643D-F920-843D-A548-8A2E56A61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ouken.zexy.net/data/economic_ripple/210527_economic_ripp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91DE-A260-0D47-9AED-03AE15095727}">
  <dimension ref="A1:P26"/>
  <sheetViews>
    <sheetView tabSelected="1" workbookViewId="0">
      <selection activeCell="C43" sqref="C43"/>
    </sheetView>
  </sheetViews>
  <sheetFormatPr baseColWidth="10" defaultRowHeight="20"/>
  <cols>
    <col min="1" max="1" width="3.140625" customWidth="1"/>
    <col min="2" max="2" width="15.7109375" bestFit="1" customWidth="1"/>
    <col min="4" max="4" width="17" customWidth="1"/>
  </cols>
  <sheetData>
    <row r="1" spans="1:16">
      <c r="A1" t="s">
        <v>30</v>
      </c>
    </row>
    <row r="3" spans="1:16">
      <c r="A3" s="10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</row>
    <row r="4" spans="1:16">
      <c r="A4" s="14">
        <v>1</v>
      </c>
      <c r="B4" s="14" t="s">
        <v>15</v>
      </c>
      <c r="C4" s="15">
        <v>28486643</v>
      </c>
      <c r="D4" s="15">
        <v>5568998</v>
      </c>
      <c r="E4" s="15">
        <v>5207371</v>
      </c>
      <c r="F4" s="15">
        <v>3730227</v>
      </c>
      <c r="G4" s="15">
        <v>2510676</v>
      </c>
      <c r="H4" s="15">
        <v>2020933</v>
      </c>
      <c r="I4" s="15">
        <v>1923980</v>
      </c>
      <c r="J4" s="15">
        <v>2067894</v>
      </c>
      <c r="K4" s="15">
        <v>1610402</v>
      </c>
      <c r="L4" s="15">
        <v>1156000</v>
      </c>
      <c r="M4" s="15">
        <v>821473</v>
      </c>
      <c r="N4" s="15">
        <v>704138</v>
      </c>
      <c r="O4" s="15">
        <v>562725</v>
      </c>
      <c r="P4" s="15">
        <v>601826</v>
      </c>
    </row>
    <row r="5" spans="1:16">
      <c r="A5">
        <v>2</v>
      </c>
      <c r="B5" t="s">
        <v>16</v>
      </c>
      <c r="C5" s="1">
        <v>60468842</v>
      </c>
      <c r="D5" s="1">
        <v>15600</v>
      </c>
      <c r="E5" s="1">
        <v>322747</v>
      </c>
      <c r="F5" s="1">
        <v>1702399</v>
      </c>
      <c r="G5" s="1">
        <v>3386775</v>
      </c>
      <c r="H5" s="1">
        <v>4615042</v>
      </c>
      <c r="I5" s="1">
        <v>5535405</v>
      </c>
      <c r="J5" s="1">
        <v>6444119</v>
      </c>
      <c r="K5" s="1">
        <v>5768587</v>
      </c>
      <c r="L5" s="1">
        <v>5483125</v>
      </c>
      <c r="M5" s="1">
        <v>5349388</v>
      </c>
      <c r="N5" s="1">
        <v>5934516</v>
      </c>
      <c r="O5" s="1">
        <v>6463632</v>
      </c>
      <c r="P5" s="1">
        <v>9447507</v>
      </c>
    </row>
    <row r="6" spans="1:16">
      <c r="A6">
        <v>3</v>
      </c>
      <c r="B6" t="s">
        <v>17</v>
      </c>
      <c r="C6" s="1">
        <v>9083208</v>
      </c>
      <c r="D6">
        <v>379</v>
      </c>
      <c r="E6" s="1">
        <v>1266</v>
      </c>
      <c r="F6" s="1">
        <v>1862</v>
      </c>
      <c r="G6" s="1">
        <v>4254</v>
      </c>
      <c r="H6" s="1">
        <v>11215</v>
      </c>
      <c r="I6" s="1">
        <v>26185</v>
      </c>
      <c r="J6" s="1">
        <v>60839</v>
      </c>
      <c r="K6" s="1">
        <v>103669</v>
      </c>
      <c r="L6" s="1">
        <v>182387</v>
      </c>
      <c r="M6" s="1">
        <v>314695</v>
      </c>
      <c r="N6" s="1">
        <v>609268</v>
      </c>
      <c r="O6" s="1">
        <v>1118679</v>
      </c>
      <c r="P6" s="1">
        <v>6648510</v>
      </c>
    </row>
    <row r="7" spans="1:16">
      <c r="A7">
        <v>4</v>
      </c>
      <c r="B7" t="s">
        <v>18</v>
      </c>
      <c r="C7" s="1">
        <v>5601755</v>
      </c>
      <c r="D7" s="1">
        <v>1286</v>
      </c>
      <c r="E7" s="1">
        <v>19869</v>
      </c>
      <c r="F7" s="1">
        <v>79281</v>
      </c>
      <c r="G7" s="1">
        <v>176381</v>
      </c>
      <c r="H7" s="1">
        <v>302088</v>
      </c>
      <c r="I7" s="1">
        <v>453667</v>
      </c>
      <c r="J7" s="1">
        <v>677806</v>
      </c>
      <c r="K7" s="1">
        <v>707680</v>
      </c>
      <c r="L7" s="1">
        <v>679236</v>
      </c>
      <c r="M7" s="1">
        <v>605176</v>
      </c>
      <c r="N7" s="1">
        <v>610719</v>
      </c>
      <c r="O7" s="1">
        <v>604212</v>
      </c>
      <c r="P7" s="1">
        <v>684354</v>
      </c>
    </row>
    <row r="8" spans="1:16">
      <c r="A8">
        <v>5</v>
      </c>
      <c r="B8" t="s">
        <v>19</v>
      </c>
      <c r="C8" s="1">
        <v>4618121</v>
      </c>
      <c r="D8" s="1">
        <v>31177</v>
      </c>
      <c r="E8" s="1">
        <v>380053</v>
      </c>
      <c r="F8" s="1">
        <v>518195</v>
      </c>
      <c r="G8" s="1">
        <v>406508</v>
      </c>
      <c r="H8" s="1">
        <v>362289</v>
      </c>
      <c r="I8" s="1">
        <v>351840</v>
      </c>
      <c r="J8" s="1">
        <v>399635</v>
      </c>
      <c r="K8" s="1">
        <v>349513</v>
      </c>
      <c r="L8" s="1">
        <v>266734</v>
      </c>
      <c r="M8" s="1">
        <v>206458</v>
      </c>
      <c r="N8" s="1">
        <v>216627</v>
      </c>
      <c r="O8" s="1">
        <v>262547</v>
      </c>
      <c r="P8" s="1">
        <v>866545</v>
      </c>
    </row>
    <row r="9" spans="1:16">
      <c r="A9" s="10">
        <v>0</v>
      </c>
      <c r="B9" s="10" t="s">
        <v>1</v>
      </c>
      <c r="C9" s="11">
        <v>108258569</v>
      </c>
      <c r="D9" s="11">
        <v>5617440</v>
      </c>
      <c r="E9" s="11">
        <v>5931306</v>
      </c>
      <c r="F9" s="11">
        <v>6031964</v>
      </c>
      <c r="G9" s="11">
        <v>6484594</v>
      </c>
      <c r="H9" s="11">
        <v>7311567</v>
      </c>
      <c r="I9" s="11">
        <v>8291077</v>
      </c>
      <c r="J9" s="11">
        <v>9650293</v>
      </c>
      <c r="K9" s="11">
        <v>8539851</v>
      </c>
      <c r="L9" s="11">
        <v>7767482</v>
      </c>
      <c r="M9" s="11">
        <v>7297190</v>
      </c>
      <c r="N9" s="11">
        <v>8075268</v>
      </c>
      <c r="O9" s="11">
        <v>9011795</v>
      </c>
      <c r="P9" s="11">
        <f>SUM(P4:P8)</f>
        <v>18248742</v>
      </c>
    </row>
    <row r="12" spans="1:16">
      <c r="E12" s="17" t="s">
        <v>31</v>
      </c>
      <c r="F12" s="17"/>
      <c r="G12" s="17"/>
      <c r="J12" s="17" t="s">
        <v>20</v>
      </c>
      <c r="K12" s="18">
        <f>(J14+K14)/2</f>
        <v>0.20142899017861099</v>
      </c>
      <c r="L12" s="17" t="s">
        <v>21</v>
      </c>
    </row>
    <row r="13" spans="1:16"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  <c r="M13" t="s">
        <v>11</v>
      </c>
      <c r="N13" t="s">
        <v>12</v>
      </c>
      <c r="O13" t="s">
        <v>13</v>
      </c>
      <c r="P13" t="s">
        <v>14</v>
      </c>
    </row>
    <row r="14" spans="1:16">
      <c r="C14" t="s">
        <v>22</v>
      </c>
      <c r="D14" s="3">
        <f t="shared" ref="D14:P14" si="0">D4/D9</f>
        <v>0.99137649890341506</v>
      </c>
      <c r="E14" s="4">
        <f t="shared" si="0"/>
        <v>0.87794677934336884</v>
      </c>
      <c r="F14" s="4">
        <f t="shared" si="0"/>
        <v>0.61841002366724995</v>
      </c>
      <c r="G14" s="3">
        <f t="shared" si="0"/>
        <v>0.38717551168199582</v>
      </c>
      <c r="H14" s="3">
        <f t="shared" si="0"/>
        <v>0.27640217206516743</v>
      </c>
      <c r="I14" s="3">
        <f t="shared" si="0"/>
        <v>0.23205429161977389</v>
      </c>
      <c r="J14" s="16">
        <f t="shared" si="0"/>
        <v>0.21428302746869965</v>
      </c>
      <c r="K14" s="16">
        <f t="shared" si="0"/>
        <v>0.1885749528885223</v>
      </c>
      <c r="L14" s="3">
        <f t="shared" si="0"/>
        <v>0.14882557822470655</v>
      </c>
      <c r="M14" s="3">
        <f t="shared" si="0"/>
        <v>0.11257388117891956</v>
      </c>
      <c r="N14" s="3">
        <f t="shared" si="0"/>
        <v>8.7196858358137466E-2</v>
      </c>
      <c r="O14" s="3">
        <f t="shared" si="0"/>
        <v>6.2443164763512707E-2</v>
      </c>
      <c r="P14" s="3">
        <f t="shared" si="0"/>
        <v>3.2979040418238147E-2</v>
      </c>
    </row>
    <row r="15" spans="1:16">
      <c r="C15" t="s">
        <v>23</v>
      </c>
      <c r="D15" s="3">
        <f t="shared" ref="D15:P15" si="1">D5/D9</f>
        <v>2.7770657096470989E-3</v>
      </c>
      <c r="E15" s="3">
        <f t="shared" si="1"/>
        <v>5.4414154319470283E-2</v>
      </c>
      <c r="F15" s="3">
        <f t="shared" si="1"/>
        <v>0.28222963532275724</v>
      </c>
      <c r="G15" s="3">
        <f t="shared" si="1"/>
        <v>0.52228019209837961</v>
      </c>
      <c r="H15" s="3">
        <f t="shared" si="1"/>
        <v>0.63119738901387346</v>
      </c>
      <c r="I15" s="3">
        <f t="shared" si="1"/>
        <v>0.66763401184188742</v>
      </c>
      <c r="J15" s="3">
        <f t="shared" si="1"/>
        <v>0.66776407721506492</v>
      </c>
      <c r="K15" s="3">
        <f t="shared" si="1"/>
        <v>0.67549035691606329</v>
      </c>
      <c r="L15" s="3">
        <f t="shared" si="1"/>
        <v>0.70590765450116266</v>
      </c>
      <c r="M15" s="3">
        <f t="shared" si="1"/>
        <v>0.73307506039996218</v>
      </c>
      <c r="N15" s="3">
        <f t="shared" si="1"/>
        <v>0.73490019154782227</v>
      </c>
      <c r="O15" s="3">
        <f t="shared" si="1"/>
        <v>0.71724134869912159</v>
      </c>
      <c r="P15" s="3">
        <f t="shared" si="1"/>
        <v>0.51770730278284383</v>
      </c>
    </row>
    <row r="16" spans="1:16">
      <c r="C16" t="s">
        <v>24</v>
      </c>
      <c r="D16" s="3">
        <f t="shared" ref="D16:P16" si="2">(D6+D7)/D9</f>
        <v>2.9639835939502694E-4</v>
      </c>
      <c r="E16" s="3">
        <f t="shared" si="2"/>
        <v>3.5632961779412495E-3</v>
      </c>
      <c r="F16" s="3">
        <f t="shared" si="2"/>
        <v>1.3452169144245556E-2</v>
      </c>
      <c r="G16" s="3">
        <f t="shared" si="2"/>
        <v>2.7856023060194669E-2</v>
      </c>
      <c r="H16" s="3">
        <f t="shared" si="2"/>
        <v>4.2850321962446626E-2</v>
      </c>
      <c r="I16" s="3">
        <f t="shared" si="2"/>
        <v>5.78757138547863E-2</v>
      </c>
      <c r="J16" s="3">
        <f t="shared" si="2"/>
        <v>7.6541199319025852E-2</v>
      </c>
      <c r="K16" s="3">
        <f t="shared" si="2"/>
        <v>9.5007395328091784E-2</v>
      </c>
      <c r="L16" s="3">
        <f t="shared" si="2"/>
        <v>0.11092693874282554</v>
      </c>
      <c r="M16" s="3">
        <f t="shared" si="2"/>
        <v>0.12605824981945105</v>
      </c>
      <c r="N16" s="3">
        <f t="shared" si="2"/>
        <v>0.15107696735266246</v>
      </c>
      <c r="O16" s="3">
        <f t="shared" si="2"/>
        <v>0.191181778990756</v>
      </c>
      <c r="P16" s="3">
        <f t="shared" si="2"/>
        <v>0.40182846576492781</v>
      </c>
    </row>
    <row r="17" spans="2:16">
      <c r="C17" t="s">
        <v>25</v>
      </c>
      <c r="D17" s="3">
        <f t="shared" ref="D17:P17" si="3">D8/D9</f>
        <v>5.5500370275427952E-3</v>
      </c>
      <c r="E17" s="3">
        <f t="shared" si="3"/>
        <v>6.4075770159219572E-2</v>
      </c>
      <c r="F17" s="3">
        <f t="shared" si="3"/>
        <v>8.5908171865747215E-2</v>
      </c>
      <c r="G17" s="3">
        <f t="shared" si="3"/>
        <v>6.2688273159429875E-2</v>
      </c>
      <c r="H17" s="3">
        <f t="shared" si="3"/>
        <v>4.9550116958512448E-2</v>
      </c>
      <c r="I17" s="3">
        <f t="shared" si="3"/>
        <v>4.2435982683552448E-2</v>
      </c>
      <c r="J17" s="3">
        <f t="shared" si="3"/>
        <v>4.1411695997209619E-2</v>
      </c>
      <c r="K17" s="3">
        <f t="shared" si="3"/>
        <v>4.0927294867322626E-2</v>
      </c>
      <c r="L17" s="3">
        <f t="shared" si="3"/>
        <v>3.4339828531305253E-2</v>
      </c>
      <c r="M17" s="3">
        <f t="shared" si="3"/>
        <v>2.8292808601667219E-2</v>
      </c>
      <c r="N17" s="3">
        <f t="shared" si="3"/>
        <v>2.6825982741377749E-2</v>
      </c>
      <c r="O17" s="3">
        <f t="shared" si="3"/>
        <v>2.9133707546609749E-2</v>
      </c>
      <c r="P17" s="3">
        <f t="shared" si="3"/>
        <v>4.7485191033990182E-2</v>
      </c>
    </row>
    <row r="20" spans="2:16">
      <c r="C20" s="5" t="s">
        <v>36</v>
      </c>
      <c r="N20" t="s">
        <v>35</v>
      </c>
    </row>
    <row r="21" spans="2:16">
      <c r="B21" t="s">
        <v>26</v>
      </c>
      <c r="C21" s="12">
        <f>0.7+1.4</f>
        <v>2.0999999999999996</v>
      </c>
      <c r="D21" s="5" t="s">
        <v>27</v>
      </c>
      <c r="E21" s="13">
        <f t="shared" ref="E21:M21" si="4">E4*0.021</f>
        <v>109354.79100000001</v>
      </c>
      <c r="F21" s="13">
        <f t="shared" si="4"/>
        <v>78334.767000000007</v>
      </c>
      <c r="G21" s="13">
        <f t="shared" si="4"/>
        <v>52724.196000000004</v>
      </c>
      <c r="H21" s="13">
        <f t="shared" si="4"/>
        <v>42439.593000000001</v>
      </c>
      <c r="I21" s="13">
        <f t="shared" si="4"/>
        <v>40403.58</v>
      </c>
      <c r="J21" s="13">
        <f t="shared" si="4"/>
        <v>43425.774000000005</v>
      </c>
      <c r="K21" s="13">
        <f t="shared" si="4"/>
        <v>33818.442000000003</v>
      </c>
      <c r="L21" s="13">
        <f t="shared" si="4"/>
        <v>24276</v>
      </c>
      <c r="M21" s="13">
        <f t="shared" si="4"/>
        <v>17250.933000000001</v>
      </c>
      <c r="N21" s="7">
        <f>SUM(E21:M21)</f>
        <v>442028.076</v>
      </c>
      <c r="O21" t="s">
        <v>28</v>
      </c>
    </row>
    <row r="22" spans="2:16" ht="21" customHeight="1">
      <c r="C22" t="s">
        <v>33</v>
      </c>
      <c r="E22" s="19">
        <f>E21*E14</f>
        <v>96007.686564217234</v>
      </c>
      <c r="F22" s="19">
        <f>F21*F14</f>
        <v>48443.005114438514</v>
      </c>
      <c r="G22" s="19">
        <f t="shared" ref="G22:M22" si="5">G21*0.201</f>
        <v>10597.563396000001</v>
      </c>
      <c r="H22" s="19">
        <f t="shared" si="5"/>
        <v>8530.358193</v>
      </c>
      <c r="I22" s="19">
        <f t="shared" si="5"/>
        <v>8121.1195800000005</v>
      </c>
      <c r="J22" s="19">
        <f t="shared" si="5"/>
        <v>8728.5805740000014</v>
      </c>
      <c r="K22" s="19">
        <f t="shared" si="5"/>
        <v>6797.5068420000007</v>
      </c>
      <c r="L22" s="19">
        <f t="shared" si="5"/>
        <v>4879.4760000000006</v>
      </c>
      <c r="M22" s="19">
        <f t="shared" si="5"/>
        <v>3467.4375330000003</v>
      </c>
      <c r="N22" s="20">
        <f>SUM(E22:M22)</f>
        <v>195572.73379665572</v>
      </c>
      <c r="O22" t="s">
        <v>34</v>
      </c>
    </row>
    <row r="23" spans="2:16" ht="21" customHeight="1">
      <c r="C23" t="s">
        <v>32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6">
      <c r="C24" s="8" t="s">
        <v>37</v>
      </c>
      <c r="D24" s="8"/>
      <c r="E24" s="8" t="s">
        <v>3</v>
      </c>
      <c r="F24" s="8" t="s">
        <v>4</v>
      </c>
      <c r="G24" s="8" t="s">
        <v>5</v>
      </c>
      <c r="H24" s="8" t="s">
        <v>6</v>
      </c>
      <c r="I24" s="8" t="s">
        <v>7</v>
      </c>
      <c r="J24" s="8" t="s">
        <v>8</v>
      </c>
      <c r="K24" s="8" t="s">
        <v>9</v>
      </c>
      <c r="L24" s="8" t="s">
        <v>10</v>
      </c>
      <c r="M24" s="8" t="s">
        <v>11</v>
      </c>
      <c r="N24" s="20"/>
    </row>
    <row r="25" spans="2:16">
      <c r="C25" s="8"/>
      <c r="D25" s="8"/>
      <c r="E25" s="9">
        <f t="shared" ref="E25:M25" si="6">E21-E22</f>
        <v>13347.104435782778</v>
      </c>
      <c r="F25" s="9">
        <f t="shared" si="6"/>
        <v>29891.761885561493</v>
      </c>
      <c r="G25" s="9">
        <f t="shared" si="6"/>
        <v>42126.632603999999</v>
      </c>
      <c r="H25" s="9">
        <f t="shared" si="6"/>
        <v>33909.234807000001</v>
      </c>
      <c r="I25" s="9">
        <f t="shared" si="6"/>
        <v>32282.460420000003</v>
      </c>
      <c r="J25" s="9">
        <f t="shared" si="6"/>
        <v>34697.193426000005</v>
      </c>
      <c r="K25" s="9">
        <f t="shared" si="6"/>
        <v>27020.935158</v>
      </c>
      <c r="L25" s="9">
        <f t="shared" si="6"/>
        <v>19396.523999999998</v>
      </c>
      <c r="M25" s="9">
        <f t="shared" si="6"/>
        <v>13783.495467000001</v>
      </c>
      <c r="N25" s="7">
        <f t="shared" ref="N25" si="7">SUM(E25:M25)</f>
        <v>246455.34220334428</v>
      </c>
      <c r="O25" t="s">
        <v>38</v>
      </c>
    </row>
    <row r="26" spans="2:16">
      <c r="N26" s="6">
        <f>ROUNDDOWN(N25/2,0)</f>
        <v>123227</v>
      </c>
      <c r="O26" t="s">
        <v>29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F4BB-50FF-D44F-8218-AE5ADDE08A64}">
  <dimension ref="A1:J14"/>
  <sheetViews>
    <sheetView workbookViewId="0">
      <selection activeCell="G13" sqref="G13"/>
    </sheetView>
  </sheetViews>
  <sheetFormatPr baseColWidth="10" defaultRowHeight="20"/>
  <cols>
    <col min="1" max="1" width="18.28515625" customWidth="1"/>
    <col min="2" max="2" width="17.5703125" bestFit="1" customWidth="1"/>
    <col min="3" max="3" width="13.85546875" bestFit="1" customWidth="1"/>
    <col min="4" max="4" width="3.140625" customWidth="1"/>
    <col min="5" max="5" width="2.7109375" customWidth="1"/>
    <col min="6" max="6" width="29" bestFit="1" customWidth="1"/>
    <col min="7" max="7" width="17.42578125" customWidth="1"/>
    <col min="8" max="8" width="13.85546875" bestFit="1" customWidth="1"/>
  </cols>
  <sheetData>
    <row r="1" spans="1:10">
      <c r="A1" t="s">
        <v>51</v>
      </c>
    </row>
    <row r="3" spans="1:10">
      <c r="A3" t="s">
        <v>39</v>
      </c>
      <c r="B3" s="6">
        <v>599007</v>
      </c>
      <c r="C3" t="s">
        <v>29</v>
      </c>
      <c r="F3" t="s">
        <v>49</v>
      </c>
      <c r="G3" s="21">
        <v>123227</v>
      </c>
      <c r="H3" t="s">
        <v>29</v>
      </c>
      <c r="I3" s="3">
        <f>G3/B3</f>
        <v>0.20571879794393053</v>
      </c>
    </row>
    <row r="4" spans="1:10">
      <c r="B4" s="6"/>
      <c r="I4" s="3"/>
    </row>
    <row r="5" spans="1:10">
      <c r="B5" t="s">
        <v>40</v>
      </c>
      <c r="C5" t="s">
        <v>41</v>
      </c>
      <c r="F5" s="2"/>
      <c r="G5" s="2" t="s">
        <v>40</v>
      </c>
      <c r="H5" s="2" t="s">
        <v>41</v>
      </c>
    </row>
    <row r="6" spans="1:10">
      <c r="A6" t="s">
        <v>42</v>
      </c>
      <c r="B6" s="6">
        <v>2115300000000</v>
      </c>
      <c r="C6" s="6">
        <v>259383</v>
      </c>
      <c r="F6" s="2" t="s">
        <v>42</v>
      </c>
      <c r="G6" s="21">
        <f>B6*I3</f>
        <v>435156973290.79626</v>
      </c>
      <c r="H6" s="21">
        <f>C6*I3</f>
        <v>53359.958967090533</v>
      </c>
    </row>
    <row r="7" spans="1:10">
      <c r="A7" t="s">
        <v>44</v>
      </c>
      <c r="B7" s="6">
        <v>1069820000000</v>
      </c>
      <c r="C7" s="6">
        <v>58965</v>
      </c>
      <c r="F7" s="2" t="s">
        <v>44</v>
      </c>
      <c r="G7" s="21">
        <f>B7*I3</f>
        <v>220082084416.37576</v>
      </c>
      <c r="H7" s="21">
        <f>C7*I3</f>
        <v>12130.208920763864</v>
      </c>
    </row>
    <row r="8" spans="1:10">
      <c r="A8" t="s">
        <v>45</v>
      </c>
      <c r="B8" s="6">
        <v>757190000000</v>
      </c>
      <c r="C8" s="6">
        <v>44300</v>
      </c>
      <c r="F8" s="2" t="s">
        <v>45</v>
      </c>
      <c r="G8" s="21">
        <f>B8*I3</f>
        <v>155768216615.16476</v>
      </c>
      <c r="H8" s="21">
        <f>C8*I3</f>
        <v>9113.3427489161222</v>
      </c>
      <c r="I8" s="6"/>
    </row>
    <row r="9" spans="1:10">
      <c r="A9" s="14"/>
      <c r="B9" s="13">
        <f>SUM(B6:B8)</f>
        <v>3942310000000</v>
      </c>
      <c r="C9" s="13">
        <v>362648</v>
      </c>
      <c r="F9" s="8" t="s">
        <v>35</v>
      </c>
      <c r="G9" s="9">
        <f>SUM(G6:G8)</f>
        <v>811007274322.33679</v>
      </c>
      <c r="H9" s="9">
        <f>SUM(H6:H8)</f>
        <v>74603.510636770516</v>
      </c>
      <c r="I9" s="24" t="s">
        <v>48</v>
      </c>
      <c r="J9" s="5" t="s">
        <v>43</v>
      </c>
    </row>
    <row r="10" spans="1:10">
      <c r="A10" t="s">
        <v>50</v>
      </c>
      <c r="B10" s="22">
        <f>B9/B3</f>
        <v>6581408.898393508</v>
      </c>
      <c r="G10" s="22">
        <f>G9/G3</f>
        <v>6581408.898393508</v>
      </c>
      <c r="I10" s="6"/>
    </row>
    <row r="13" spans="1:10">
      <c r="A13" t="s">
        <v>47</v>
      </c>
    </row>
    <row r="14" spans="1:10">
      <c r="A14" s="23" t="s">
        <v>46</v>
      </c>
    </row>
  </sheetData>
  <phoneticPr fontId="3"/>
  <hyperlinks>
    <hyperlink ref="A14" r:id="rId1" xr:uid="{A6E46AEC-77A9-0142-B2A8-AAA0F65355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人口推計</vt:lpstr>
      <vt:lpstr>結婚イベントの経済効果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村木真紀</dc:creator>
  <cp:lastModifiedBy>村木真紀</cp:lastModifiedBy>
  <dcterms:created xsi:type="dcterms:W3CDTF">2023-02-06T09:06:05Z</dcterms:created>
  <dcterms:modified xsi:type="dcterms:W3CDTF">2023-02-20T00:06:57Z</dcterms:modified>
</cp:coreProperties>
</file>